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shfc1-my.sharepoint.com/personal/dietrich_schmitz_wshfc_org/Documents/"/>
    </mc:Choice>
  </mc:AlternateContent>
  <xr:revisionPtr revIDLastSave="1" documentId="8_{9DAA55A5-CCB2-42B3-983D-3FB7E9723F38}" xr6:coauthVersionLast="47" xr6:coauthVersionMax="47" xr10:uidLastSave="{9B7B448E-DD0B-4602-9904-AD789F6B0DFC}"/>
  <workbookProtection lockStructure="1"/>
  <bookViews>
    <workbookView xWindow="-108" yWindow="-108" windowWidth="41496" windowHeight="16776" xr2:uid="{AD96470C-53E7-4006-84CA-F406E887CEE7}"/>
  </bookViews>
  <sheets>
    <sheet name="Covenant Needs Assessment" sheetId="3" r:id="rId1"/>
    <sheet name="DataSheet" sheetId="2" state="hidden" r:id="rId2"/>
  </sheets>
  <definedNames>
    <definedName name="AllowedBlanks">'Covenant Needs Assessment'!$D$23</definedName>
    <definedName name="Appraised_Value">'Covenant Needs Assessment'!$B$11</definedName>
    <definedName name="BlankCellsAllowed">'Covenant Needs Assessment'!$D$23</definedName>
    <definedName name="Closing_Costs_as_per_URLA__line_F">'Covenant Needs Assessment'!$B$14</definedName>
    <definedName name="DPA_Offered">#REF!</definedName>
    <definedName name="DPA_Program_Limit">#REF!</definedName>
    <definedName name="ExternalData_1" localSheetId="1" hidden="1">DataSheet!$I$1:$J$40</definedName>
    <definedName name="FlagTotal">#REF!</definedName>
    <definedName name="Front_End_DTI">#REF!</definedName>
    <definedName name="FullyFilledFlag">'Covenant Needs Assessment'!$C$23</definedName>
    <definedName name="Lower_of_Two">#REF!</definedName>
    <definedName name="Max_LTV">#REF!</definedName>
    <definedName name="Net_Closing_Costs_to_Cover">'Covenant Needs Assessment'!$B$22</definedName>
    <definedName name="Net_OS_BD_after_Seller_Credit">'Covenant Needs Assessment'!$B$21</definedName>
    <definedName name="Sales_Price">'Covenant Needs Assessment'!$B$10</definedName>
    <definedName name="UFMIPVAFF">'Covenant Needs Assessment'!$B$16</definedName>
    <definedName name="UnderIncomeLimitFlag">'Covenant Needs Assessment'!$D$10</definedName>
    <definedName name="UnderInfomeLimitFlag">'Covenant Needs Assessment'!$D$10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3" l="1"/>
  <c r="B22" i="3" s="1"/>
  <c r="D6" i="3"/>
  <c r="D10" i="3" s="1"/>
  <c r="C9" i="3" s="1"/>
  <c r="B13" i="3"/>
  <c r="D4" i="3"/>
  <c r="B2" i="3"/>
  <c r="C23" i="3" l="1"/>
  <c r="B2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AF7D6D-432E-4839-9CA3-421FC68F6C59}" keepAlive="1" name="Query - Section8_FY24" description="Connection to the 'Section8_FY24' query in the workbook." type="5" refreshedVersion="8" background="1" saveData="1">
    <dbPr connection="Provider=Microsoft.Mashup.OleDb.1;Data Source=$Workbook$;Location=Section8_FY24;Extended Properties=&quot;&quot;" command="SELECT * FROM [Section8_FY24]"/>
  </connection>
</connections>
</file>

<file path=xl/sharedStrings.xml><?xml version="1.0" encoding="utf-8"?>
<sst xmlns="http://schemas.openxmlformats.org/spreadsheetml/2006/main" count="92" uniqueCount="88">
  <si>
    <t>Borrower Name</t>
  </si>
  <si>
    <t>WSHFC Loan #</t>
  </si>
  <si>
    <t>FirstMtgType</t>
  </si>
  <si>
    <t>FHA</t>
  </si>
  <si>
    <t>USDA</t>
  </si>
  <si>
    <t>HUD 184</t>
  </si>
  <si>
    <t>VA</t>
  </si>
  <si>
    <t>&lt;Please Select&gt;</t>
  </si>
  <si>
    <t>DPA Program</t>
  </si>
  <si>
    <t>Front-End DTI</t>
  </si>
  <si>
    <t>Sales Price</t>
  </si>
  <si>
    <t>Appraised Value</t>
  </si>
  <si>
    <t>Max LTV</t>
  </si>
  <si>
    <t>Max Loan Amount</t>
  </si>
  <si>
    <t>DPA Program Limit</t>
  </si>
  <si>
    <t>Total Housing Payment</t>
  </si>
  <si>
    <t>MinCon%</t>
  </si>
  <si>
    <t>MinCon$</t>
  </si>
  <si>
    <t>MinConThisLoan</t>
  </si>
  <si>
    <t>DTI Under 25% OK</t>
  </si>
  <si>
    <t>HARD</t>
  </si>
  <si>
    <t>Date</t>
  </si>
  <si>
    <t>Please use most recent Loan Application to Complete this form - only use current info.</t>
  </si>
  <si>
    <t>Conv. With Non-Occupant CB</t>
  </si>
  <si>
    <t>Conv. Manu Home (not MH Advantage)</t>
  </si>
  <si>
    <t>Conventional</t>
  </si>
  <si>
    <t>Total Monthly Application Income</t>
  </si>
  <si>
    <t>Covenant Homeownership Program</t>
  </si>
  <si>
    <t>Covenant DPA Amount</t>
  </si>
  <si>
    <t>County_Name</t>
  </si>
  <si>
    <t>Adams County</t>
  </si>
  <si>
    <t>Asotin County</t>
  </si>
  <si>
    <t>Benton County</t>
  </si>
  <si>
    <t>Chelan County</t>
  </si>
  <si>
    <t>Clallam County</t>
  </si>
  <si>
    <t>Clark County</t>
  </si>
  <si>
    <t>Columbia County</t>
  </si>
  <si>
    <t>Cowlitz County</t>
  </si>
  <si>
    <t>Douglas County</t>
  </si>
  <si>
    <t>Ferry County</t>
  </si>
  <si>
    <t>Franklin County</t>
  </si>
  <si>
    <t>Garfield County</t>
  </si>
  <si>
    <t>Grant County</t>
  </si>
  <si>
    <t>Grays Harbor County</t>
  </si>
  <si>
    <t>Island County</t>
  </si>
  <si>
    <t>Jefferson County</t>
  </si>
  <si>
    <t>King County</t>
  </si>
  <si>
    <t>Kitsap County</t>
  </si>
  <si>
    <t>Kittitas County</t>
  </si>
  <si>
    <t>Klickitat County</t>
  </si>
  <si>
    <t>Lewis County</t>
  </si>
  <si>
    <t>Lincoln County</t>
  </si>
  <si>
    <t>Mason County</t>
  </si>
  <si>
    <t>Okanogan County</t>
  </si>
  <si>
    <t>Pacific County</t>
  </si>
  <si>
    <t>Pend Oreille County</t>
  </si>
  <si>
    <t>Pierce County</t>
  </si>
  <si>
    <t>San Juan County</t>
  </si>
  <si>
    <t>Skagit County</t>
  </si>
  <si>
    <t>Skamania County</t>
  </si>
  <si>
    <t>Snohomish County</t>
  </si>
  <si>
    <t>Spokane County</t>
  </si>
  <si>
    <t>Stevens County</t>
  </si>
  <si>
    <t>Thurston County</t>
  </si>
  <si>
    <t>Wahkiakum County</t>
  </si>
  <si>
    <t>Walla Walla County</t>
  </si>
  <si>
    <t>Whatcom County</t>
  </si>
  <si>
    <t>Whitman County</t>
  </si>
  <si>
    <t>Yakima County</t>
  </si>
  <si>
    <t>County</t>
  </si>
  <si>
    <t>All fields must be entered for final number.</t>
  </si>
  <si>
    <t>120% 2025</t>
  </si>
  <si>
    <t>Program Income Limit</t>
  </si>
  <si>
    <t>Additional Comments</t>
  </si>
  <si>
    <t>Details on additional Cost</t>
  </si>
  <si>
    <t>Example: Second Mortgage Closing Costs</t>
  </si>
  <si>
    <t>Closing Costs as per URLA, line F</t>
  </si>
  <si>
    <t>Closing cost not reflected in line F</t>
  </si>
  <si>
    <t>Enter UFMIP/VA Funding Fee Here</t>
  </si>
  <si>
    <t>Enter Seller Credit Amounts Here</t>
  </si>
  <si>
    <t>Net Closing Costs to Cover</t>
  </si>
  <si>
    <t>Net OS BD after Seller Credit</t>
  </si>
  <si>
    <t>Rev. 2026-03-13</t>
  </si>
  <si>
    <t>Covenant DPA Needs Assessment</t>
  </si>
  <si>
    <t>Perm/Temp Off-Sheet Buydowns</t>
  </si>
  <si>
    <t>Only applicable to FHA &amp; VA</t>
  </si>
  <si>
    <t>Applies first to Buydown Cost/Fees, then Closing Costs</t>
  </si>
  <si>
    <t>DPA funds cannot be applied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</si>
</sst>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4" formatCode="_(&quot;$&quot;* #,##0.00_);_(&quot;$&quot;* \(#,##0.00\);_(&quot;$&quot;* &quot;-&quot;??_);_(@_)"/>
    <numFmt numFmtId="164" formatCode="0.0%"/>
    <numFmt numFmtId="165" formatCode="_(&quot;$&quot;* #,##0_);_(&quot;$&quot;* \(#,##0\);_(&quot;$&quot;* &quot;-&quot;??_);_(@_)"/>
    <numFmt numFmtId="166" formatCode="0.00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9" tint="0.3999755851924192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9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9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2" fillId="3" borderId="0" xfId="0" applyFont="1" applyFill="1"/>
    <xf numFmtId="165" fontId="2" fillId="3" borderId="0" xfId="2" applyNumberFormat="1" applyFont="1" applyFill="1" applyProtection="1"/>
    <xf numFmtId="10" fontId="2" fillId="3" borderId="0" xfId="1" applyNumberFormat="1" applyFont="1" applyFill="1" applyProtection="1"/>
    <xf numFmtId="6" fontId="2" fillId="2" borderId="0" xfId="0" applyNumberFormat="1" applyFont="1" applyFill="1" applyProtection="1">
      <protection locked="0"/>
    </xf>
    <xf numFmtId="0" fontId="2" fillId="2" borderId="0" xfId="0" applyFont="1" applyFill="1" applyProtection="1">
      <protection locked="0"/>
    </xf>
    <xf numFmtId="0" fontId="3" fillId="3" borderId="0" xfId="0" applyFont="1" applyFill="1"/>
    <xf numFmtId="14" fontId="2" fillId="3" borderId="0" xfId="0" applyNumberFormat="1" applyFont="1" applyFill="1"/>
    <xf numFmtId="44" fontId="2" fillId="3" borderId="0" xfId="2" applyFont="1" applyFill="1" applyProtection="1"/>
    <xf numFmtId="44" fontId="2" fillId="2" borderId="0" xfId="2" applyFont="1" applyFill="1" applyProtection="1">
      <protection locked="0"/>
    </xf>
    <xf numFmtId="44" fontId="3" fillId="3" borderId="0" xfId="2" applyFont="1" applyFill="1" applyAlignment="1" applyProtection="1">
      <alignment horizontal="center"/>
    </xf>
    <xf numFmtId="0" fontId="5" fillId="3" borderId="0" xfId="0" applyFont="1" applyFill="1"/>
    <xf numFmtId="165" fontId="0" fillId="0" borderId="0" xfId="2" applyNumberFormat="1" applyFont="1"/>
    <xf numFmtId="0" fontId="6" fillId="3" borderId="0" xfId="0" applyFont="1" applyFill="1"/>
    <xf numFmtId="0" fontId="3" fillId="2" borderId="0" xfId="0" applyFont="1" applyFill="1" applyProtection="1">
      <protection locked="0"/>
    </xf>
    <xf numFmtId="166" fontId="2" fillId="3" borderId="0" xfId="1" applyNumberFormat="1" applyFont="1" applyFill="1"/>
    <xf numFmtId="165" fontId="8" fillId="0" borderId="0" xfId="2" applyNumberFormat="1" applyFont="1"/>
    <xf numFmtId="44" fontId="2" fillId="3" borderId="0" xfId="0" applyNumberFormat="1" applyFont="1" applyFill="1"/>
    <xf numFmtId="6" fontId="2" fillId="2" borderId="0" xfId="2" applyNumberFormat="1" applyFont="1" applyFill="1" applyProtection="1">
      <protection locked="0"/>
    </xf>
    <xf numFmtId="0" fontId="13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4" fontId="9" fillId="2" borderId="0" xfId="2" applyFont="1" applyFill="1" applyAlignment="1" applyProtection="1">
      <alignment horizontal="left" vertical="top" wrapText="1"/>
      <protection locked="0"/>
    </xf>
    <xf numFmtId="44" fontId="9" fillId="2" borderId="2" xfId="2" applyFont="1" applyFill="1" applyBorder="1" applyAlignment="1" applyProtection="1">
      <alignment horizontal="center"/>
      <protection locked="0"/>
    </xf>
    <xf numFmtId="44" fontId="9" fillId="2" borderId="3" xfId="2" applyFont="1" applyFill="1" applyBorder="1" applyAlignment="1" applyProtection="1">
      <alignment horizontal="center"/>
      <protection locked="0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/>
    </xf>
    <xf numFmtId="166" fontId="12" fillId="3" borderId="4" xfId="1" applyNumberFormat="1" applyFont="1" applyFill="1" applyBorder="1" applyAlignment="1">
      <alignment horizontal="left"/>
    </xf>
  </cellXfs>
  <cellStyles count="3">
    <cellStyle name="Currency" xfId="2" builtinId="4"/>
    <cellStyle name="Normal" xfId="0" builtinId="0"/>
    <cellStyle name="Percent" xfId="1" builtinId="5"/>
  </cellStyles>
  <dxfs count="4">
    <dxf>
      <font>
        <sz val="16"/>
        <color rgb="FF000000"/>
        <name val="Arial"/>
        <family val="2"/>
        <scheme val="none"/>
      </font>
      <numFmt numFmtId="165" formatCode="_(&quot;$&quot;* #,##0_);_(&quot;$&quot;* \(#,##0\);_(&quot;$&quot;* &quot;-&quot;??_);_(@_)"/>
      <fill>
        <patternFill patternType="solid">
          <fgColor indexed="64"/>
          <bgColor rgb="FFC0E6F5"/>
        </patternFill>
      </fill>
      <alignment horizontal="right" vertical="center" textRotation="0" wrapText="0" indent="1" justifyLastLine="0" shrinkToFit="0" readingOrder="0"/>
    </dxf>
    <dxf>
      <numFmt numFmtId="0" formatCode="General"/>
    </dxf>
    <dxf>
      <numFmt numFmtId="0" formatCode="General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45ED09C-E410-43DF-8594-371D365696CA}" autoFormatId="16" applyNumberFormats="0" applyBorderFormats="0" applyFontFormats="0" applyPatternFormats="0" applyAlignmentFormats="0" applyWidthHeightFormats="0">
  <queryTableRefresh nextId="3">
    <queryTableFields count="2">
      <queryTableField id="1" name="County_Name" tableColumnId="1"/>
      <queryTableField id="2" name="median2024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93194A-4BBC-41AE-A3CF-5616FDAA2D4D}" name="FirstTble" displayName="FirstTble" ref="A1:B9" totalsRowShown="0">
  <autoFilter ref="A1:B9" xr:uid="{DA93194A-4BBC-41AE-A3CF-5616FDAA2D4D}"/>
  <sortState xmlns:xlrd2="http://schemas.microsoft.com/office/spreadsheetml/2017/richdata2" ref="A2:B9">
    <sortCondition ref="A1:A9"/>
  </sortState>
  <tableColumns count="2">
    <tableColumn id="1" xr3:uid="{42060958-5E59-4B49-AFB0-B8EE7E65C75C}" name="FirstMtgType"/>
    <tableColumn id="2" xr3:uid="{E9470D8E-608C-45D0-B152-9EA7B3DBCEFB}" name="Max LTV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0D414-7299-405E-99B9-81A8A3589F28}" name="DPA_Tbl" displayName="DPA_Tbl" ref="A11:F12" totalsRowShown="0">
  <autoFilter ref="A11:F12" xr:uid="{08D0D414-7299-405E-99B9-81A8A3589F28}"/>
  <sortState xmlns:xlrd2="http://schemas.microsoft.com/office/spreadsheetml/2017/richdata2" ref="A12:F21">
    <sortCondition ref="A11:A21"/>
  </sortState>
  <tableColumns count="6">
    <tableColumn id="1" xr3:uid="{4B287CE6-3B34-4980-9AA6-0356D6B358EE}" name="DPA Program"/>
    <tableColumn id="2" xr3:uid="{C9AE680E-FA7E-49DC-8A4A-32976362E0FA}" name="Max Loan Amount"/>
    <tableColumn id="3" xr3:uid="{60630E39-7CE4-4B2E-894A-09092E78B5F6}" name="MinCon%" dataDxfId="3" dataCellStyle="Percent"/>
    <tableColumn id="4" xr3:uid="{349D101C-3083-4677-B349-C2DD44018F1B}" name="MinCon$"/>
    <tableColumn id="5" xr3:uid="{C6333CBC-4413-4378-89AF-0DCE5FA50FAB}" name="MinConThisLoan" dataDxfId="2"/>
    <tableColumn id="6" xr3:uid="{8C3A049F-C263-4D5D-8C4F-425CD7760B9A}" name="DTI Under 25% OK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0AF500-B8B3-4C47-ACA8-635520143DE4}" name="CountyLimits" displayName="CountyLimits" ref="I1:J40" tableType="queryTable" totalsRowShown="0">
  <autoFilter ref="I1:J40" xr:uid="{C00AF500-B8B3-4C47-ACA8-635520143DE4}"/>
  <tableColumns count="2">
    <tableColumn id="1" xr3:uid="{6D388A1C-EC76-4ADB-893B-53F9C049D690}" uniqueName="1" name="County_Name" queryTableFieldId="1" dataDxfId="1"/>
    <tableColumn id="2" xr3:uid="{9C1BE872-7685-48D3-9648-D95E55B4AA97}" uniqueName="2" name="120% 2025" queryTableFieldId="2" dataDxfId="0" dataCellStyle="Curr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7EF77-5EFD-4E2F-9CC8-CD11533E6B4D}">
  <sheetPr codeName="Sheet1">
    <pageSetUpPr fitToPage="1"/>
  </sheetPr>
  <dimension ref="A1:XFB33"/>
  <sheetViews>
    <sheetView tabSelected="1" zoomScale="115" zoomScaleNormal="115" workbookViewId="0">
      <selection activeCell="B20" sqref="B20"/>
    </sheetView>
  </sheetViews>
  <sheetFormatPr defaultColWidth="0" defaultRowHeight="14.4" zeroHeight="1" x14ac:dyDescent="0.3"/>
  <cols>
    <col min="1" max="1" width="41.109375" bestFit="1" customWidth="1"/>
    <col min="2" max="2" width="31.6640625" customWidth="1"/>
    <col min="3" max="3" width="23.33203125" bestFit="1" customWidth="1"/>
    <col min="4" max="4" width="34.5546875" customWidth="1"/>
    <col min="5" max="16382" width="8.6640625" hidden="1"/>
    <col min="16383" max="16383" width="0.109375" customWidth="1"/>
    <col min="16384" max="16384" width="0.33203125" customWidth="1"/>
  </cols>
  <sheetData>
    <row r="1" spans="1:4" ht="18" x14ac:dyDescent="0.35">
      <c r="A1" s="4" t="s">
        <v>0</v>
      </c>
      <c r="B1" s="8"/>
      <c r="C1" s="23" t="s">
        <v>83</v>
      </c>
      <c r="D1" s="23"/>
    </row>
    <row r="2" spans="1:4" ht="18" x14ac:dyDescent="0.35">
      <c r="A2" s="4" t="s">
        <v>21</v>
      </c>
      <c r="B2" s="10">
        <f ca="1">NOW()</f>
        <v>46094.450107407407</v>
      </c>
      <c r="C2" s="4"/>
      <c r="D2" s="4" t="s">
        <v>82</v>
      </c>
    </row>
    <row r="3" spans="1:4" ht="18" x14ac:dyDescent="0.35">
      <c r="A3" s="4" t="s">
        <v>1</v>
      </c>
      <c r="B3" s="8"/>
      <c r="C3" s="4"/>
      <c r="D3" s="4" t="s">
        <v>14</v>
      </c>
    </row>
    <row r="4" spans="1:4" ht="18" x14ac:dyDescent="0.35">
      <c r="A4" s="4" t="s">
        <v>8</v>
      </c>
      <c r="B4" s="9" t="s">
        <v>27</v>
      </c>
      <c r="C4" s="4"/>
      <c r="D4" s="5">
        <f>VLOOKUP(B4,DPA_Tbl[#All],2,FALSE)</f>
        <v>150000</v>
      </c>
    </row>
    <row r="5" spans="1:4" ht="18" x14ac:dyDescent="0.35">
      <c r="A5" s="4"/>
      <c r="B5" s="4"/>
      <c r="C5" s="4">
        <v>2025</v>
      </c>
      <c r="D5" s="5" t="s">
        <v>72</v>
      </c>
    </row>
    <row r="6" spans="1:4" ht="18" x14ac:dyDescent="0.35">
      <c r="A6" s="4" t="s">
        <v>69</v>
      </c>
      <c r="B6" s="17" t="s">
        <v>30</v>
      </c>
      <c r="C6" s="4"/>
      <c r="D6" s="5">
        <f>VLOOKUP(B6,CountyLimits[#All],2,FALSE)</f>
        <v>113750</v>
      </c>
    </row>
    <row r="7" spans="1:4" x14ac:dyDescent="0.3">
      <c r="A7" s="24" t="s">
        <v>22</v>
      </c>
      <c r="B7" s="24"/>
      <c r="C7" s="24"/>
      <c r="D7" s="24"/>
    </row>
    <row r="8" spans="1:4" x14ac:dyDescent="0.3">
      <c r="A8" s="24"/>
      <c r="B8" s="24"/>
      <c r="C8" s="24"/>
      <c r="D8" s="24"/>
    </row>
    <row r="9" spans="1:4" ht="18" x14ac:dyDescent="0.35">
      <c r="A9" s="4" t="s">
        <v>26</v>
      </c>
      <c r="B9" s="7"/>
      <c r="C9" s="14" t="str">
        <f>IF(UnderIncomeLimitFlag=1,"&lt;= Per Loan Transmittal","ERROR - Max Income Allowed is $"&amp;ROUND((D6/12),2))</f>
        <v>&lt;= Per Loan Transmittal</v>
      </c>
      <c r="D9" s="4"/>
    </row>
    <row r="10" spans="1:4" ht="18" x14ac:dyDescent="0.35">
      <c r="A10" s="4" t="s">
        <v>10</v>
      </c>
      <c r="B10" s="7"/>
      <c r="C10" s="4"/>
      <c r="D10" s="16">
        <f>IF(B9&lt;=(D6/12),1,0)</f>
        <v>1</v>
      </c>
    </row>
    <row r="11" spans="1:4" ht="18" x14ac:dyDescent="0.35">
      <c r="A11" s="4" t="s">
        <v>11</v>
      </c>
      <c r="B11" s="7"/>
      <c r="C11" s="4" t="s">
        <v>70</v>
      </c>
      <c r="D11" s="4"/>
    </row>
    <row r="12" spans="1:4" ht="18" x14ac:dyDescent="0.35">
      <c r="A12" s="4" t="s">
        <v>15</v>
      </c>
      <c r="B12" s="7"/>
      <c r="C12" s="4"/>
      <c r="D12" s="4"/>
    </row>
    <row r="13" spans="1:4" ht="18" x14ac:dyDescent="0.35">
      <c r="A13" s="4" t="s">
        <v>9</v>
      </c>
      <c r="B13" s="6" t="str">
        <f>IFERROR(B12/B9,"Please enter above information")</f>
        <v>Please enter above information</v>
      </c>
      <c r="C13" s="4"/>
      <c r="D13" s="4"/>
    </row>
    <row r="14" spans="1:4" ht="18.600000000000001" customHeight="1" x14ac:dyDescent="0.35">
      <c r="A14" s="4" t="s">
        <v>76</v>
      </c>
      <c r="B14" s="12"/>
      <c r="C14" s="29"/>
      <c r="D14" s="30"/>
    </row>
    <row r="15" spans="1:4" ht="18" x14ac:dyDescent="0.35">
      <c r="A15" s="4"/>
      <c r="B15" s="4"/>
      <c r="C15" s="28" t="s">
        <v>74</v>
      </c>
      <c r="D15" s="28"/>
    </row>
    <row r="16" spans="1:4" ht="18" x14ac:dyDescent="0.35">
      <c r="A16" s="4" t="s">
        <v>78</v>
      </c>
      <c r="B16" s="12"/>
      <c r="C16" s="31" t="s">
        <v>85</v>
      </c>
      <c r="D16" s="31"/>
    </row>
    <row r="17" spans="1:4" ht="18" x14ac:dyDescent="0.35">
      <c r="A17" s="4" t="s">
        <v>79</v>
      </c>
      <c r="B17" s="12"/>
      <c r="C17" s="31" t="s">
        <v>86</v>
      </c>
      <c r="D17" s="31"/>
    </row>
    <row r="18" spans="1:4" ht="18" x14ac:dyDescent="0.35">
      <c r="A18" s="4" t="s">
        <v>77</v>
      </c>
      <c r="B18" s="12"/>
      <c r="C18" s="26" t="s">
        <v>75</v>
      </c>
      <c r="D18" s="27"/>
    </row>
    <row r="19" spans="1:4" ht="18" x14ac:dyDescent="0.35">
      <c r="A19" s="4" t="s">
        <v>77</v>
      </c>
      <c r="B19" s="12"/>
      <c r="C19" s="26"/>
      <c r="D19" s="27"/>
    </row>
    <row r="20" spans="1:4" ht="18" x14ac:dyDescent="0.35">
      <c r="A20" s="4" t="s">
        <v>84</v>
      </c>
      <c r="B20" s="21"/>
      <c r="C20" s="32" t="s">
        <v>87</v>
      </c>
      <c r="D20" s="32"/>
    </row>
    <row r="21" spans="1:4" ht="18" hidden="1" x14ac:dyDescent="0.35">
      <c r="A21" s="4" t="s">
        <v>81</v>
      </c>
      <c r="B21" s="11">
        <f>MIN(0,B20-B17)*-1</f>
        <v>0</v>
      </c>
      <c r="C21" s="18"/>
      <c r="D21" s="4"/>
    </row>
    <row r="22" spans="1:4" ht="18" hidden="1" x14ac:dyDescent="0.35">
      <c r="A22" s="4" t="s">
        <v>80</v>
      </c>
      <c r="B22" s="20">
        <f>MAX(0,B14-B16+B18+B19-B21)</f>
        <v>0</v>
      </c>
      <c r="C22" s="4"/>
      <c r="D22" s="4"/>
    </row>
    <row r="23" spans="1:4" ht="18" x14ac:dyDescent="0.35">
      <c r="A23" s="4" t="s">
        <v>28</v>
      </c>
      <c r="B23" s="13">
        <f>IF(B13&lt;0.25,"DTI must be higher than 25%",ROUNDDOWN(MIN(SUM(MIN(150000,0.2*MIN(B10:B11))))+Net_Closing_Costs_to_Cover,0)*FullyFilledFlag*UnderIncomeLimitFlag)</f>
        <v>0</v>
      </c>
      <c r="C23" s="22">
        <f>IF(COUNTBLANK(A6:D14)&gt;=16,1,0)</f>
        <v>1</v>
      </c>
      <c r="D23" s="16">
        <v>23</v>
      </c>
    </row>
    <row r="24" spans="1:4" ht="18" x14ac:dyDescent="0.35">
      <c r="A24" s="4"/>
      <c r="B24" s="4"/>
      <c r="C24" s="4"/>
      <c r="D24" s="4"/>
    </row>
    <row r="25" spans="1:4" ht="18" x14ac:dyDescent="0.35">
      <c r="A25" s="4" t="s">
        <v>73</v>
      </c>
      <c r="B25" s="4"/>
      <c r="C25" s="4"/>
      <c r="D25" s="4"/>
    </row>
    <row r="26" spans="1:4" ht="18" x14ac:dyDescent="0.35">
      <c r="A26" s="25"/>
      <c r="B26" s="25"/>
      <c r="C26" s="4"/>
      <c r="D26" s="4"/>
    </row>
    <row r="27" spans="1:4" ht="18" x14ac:dyDescent="0.35">
      <c r="A27" s="25"/>
      <c r="B27" s="25"/>
      <c r="C27" s="4"/>
      <c r="D27" s="4"/>
    </row>
    <row r="28" spans="1:4" ht="18" x14ac:dyDescent="0.35">
      <c r="A28" s="25"/>
      <c r="B28" s="25"/>
      <c r="C28" s="4"/>
      <c r="D28" s="4"/>
    </row>
    <row r="29" spans="1:4" ht="18" x14ac:dyDescent="0.35">
      <c r="A29" s="25"/>
      <c r="B29" s="25"/>
      <c r="C29" s="4"/>
      <c r="D29" s="4"/>
    </row>
    <row r="30" spans="1:4" ht="18" hidden="1" x14ac:dyDescent="0.35">
      <c r="A30" s="4"/>
      <c r="B30" s="4"/>
      <c r="C30" s="4"/>
      <c r="D30" s="4"/>
    </row>
    <row r="31" spans="1:4" ht="18" hidden="1" x14ac:dyDescent="0.35">
      <c r="A31" s="4"/>
      <c r="B31" s="4"/>
      <c r="C31" s="4"/>
      <c r="D31" s="4"/>
    </row>
    <row r="32" spans="1:4" ht="18" hidden="1" x14ac:dyDescent="0.35">
      <c r="A32" s="4"/>
      <c r="B32" s="4"/>
      <c r="C32" s="4"/>
      <c r="D32" s="4"/>
    </row>
    <row r="33" spans="1:4" ht="18" hidden="1" x14ac:dyDescent="0.35">
      <c r="A33" s="4"/>
      <c r="B33" s="4"/>
      <c r="C33" s="4"/>
      <c r="D33" s="4"/>
    </row>
  </sheetData>
  <sheetProtection sheet="1" selectLockedCells="1"/>
  <mergeCells count="10">
    <mergeCell ref="C1:D1"/>
    <mergeCell ref="A7:D8"/>
    <mergeCell ref="A26:B29"/>
    <mergeCell ref="C18:D18"/>
    <mergeCell ref="C19:D19"/>
    <mergeCell ref="C15:D15"/>
    <mergeCell ref="C14:D14"/>
    <mergeCell ref="C17:D17"/>
    <mergeCell ref="C16:D16"/>
    <mergeCell ref="C20:D20"/>
  </mergeCells>
  <dataValidations count="1">
    <dataValidation type="list" allowBlank="1" showInputMessage="1" showErrorMessage="1" sqref="B4" xr:uid="{AFEEDD6E-7FE6-4EB4-A778-8B297D8D00BA}">
      <formula1>INDIRECT("DPA_Tbl[DPA Program]")</formula1>
    </dataValidation>
  </dataValidations>
  <pageMargins left="0.7" right="0.7" top="0.75" bottom="0.75" header="0.3" footer="0.3"/>
  <pageSetup scale="6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C6C160-C5A7-4248-BAB0-E036B21E953F}">
          <x14:formula1>
            <xm:f>DataSheet!$I$2:$I$40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F7041-5B1D-4508-9DB9-3A8AA1CC5B96}">
  <sheetPr codeName="Sheet2"/>
  <dimension ref="A1:J40"/>
  <sheetViews>
    <sheetView workbookViewId="0">
      <selection activeCell="N10" sqref="N10"/>
    </sheetView>
  </sheetViews>
  <sheetFormatPr defaultRowHeight="14.4" x14ac:dyDescent="0.3"/>
  <cols>
    <col min="1" max="1" width="46.6640625" bestFit="1" customWidth="1"/>
    <col min="2" max="2" width="13.5546875" customWidth="1"/>
    <col min="3" max="3" width="11.6640625" bestFit="1" customWidth="1"/>
    <col min="4" max="4" width="22.6640625" customWidth="1"/>
    <col min="5" max="5" width="17.109375" bestFit="1" customWidth="1"/>
    <col min="6" max="6" width="24.33203125" customWidth="1"/>
    <col min="9" max="9" width="18.44140625" bestFit="1" customWidth="1"/>
    <col min="10" max="10" width="17.33203125" bestFit="1" customWidth="1"/>
  </cols>
  <sheetData>
    <row r="1" spans="1:10" x14ac:dyDescent="0.3">
      <c r="A1" t="s">
        <v>2</v>
      </c>
      <c r="B1" t="s">
        <v>12</v>
      </c>
      <c r="I1" t="s">
        <v>29</v>
      </c>
      <c r="J1" s="15" t="s">
        <v>71</v>
      </c>
    </row>
    <row r="2" spans="1:10" ht="21" x14ac:dyDescent="0.4">
      <c r="A2" t="s">
        <v>7</v>
      </c>
      <c r="B2" s="1">
        <v>0</v>
      </c>
      <c r="I2" t="s">
        <v>30</v>
      </c>
      <c r="J2" s="19">
        <v>113750</v>
      </c>
    </row>
    <row r="3" spans="1:10" ht="21" x14ac:dyDescent="0.4">
      <c r="A3" t="s">
        <v>25</v>
      </c>
      <c r="B3" s="1">
        <v>0.97</v>
      </c>
      <c r="I3" t="s">
        <v>31</v>
      </c>
      <c r="J3" s="19">
        <v>104500</v>
      </c>
    </row>
    <row r="4" spans="1:10" ht="21" x14ac:dyDescent="0.4">
      <c r="A4" t="s">
        <v>24</v>
      </c>
      <c r="B4" s="1">
        <v>0.95</v>
      </c>
      <c r="I4" t="s">
        <v>32</v>
      </c>
      <c r="J4" s="19">
        <v>126700</v>
      </c>
    </row>
    <row r="5" spans="1:10" ht="21" x14ac:dyDescent="0.4">
      <c r="A5" t="s">
        <v>23</v>
      </c>
      <c r="B5" s="1">
        <v>0.95</v>
      </c>
      <c r="I5" t="s">
        <v>33</v>
      </c>
      <c r="J5" s="19">
        <v>115800</v>
      </c>
    </row>
    <row r="6" spans="1:10" ht="21" x14ac:dyDescent="0.4">
      <c r="A6" t="s">
        <v>3</v>
      </c>
      <c r="B6" s="3">
        <v>0.96499999999999997</v>
      </c>
      <c r="I6" t="s">
        <v>34</v>
      </c>
      <c r="J6" s="19">
        <v>113750</v>
      </c>
    </row>
    <row r="7" spans="1:10" ht="21" x14ac:dyDescent="0.4">
      <c r="A7" t="s">
        <v>5</v>
      </c>
      <c r="B7" s="1">
        <v>1</v>
      </c>
      <c r="I7" t="s">
        <v>35</v>
      </c>
      <c r="J7" s="19">
        <v>148900</v>
      </c>
    </row>
    <row r="8" spans="1:10" ht="21" x14ac:dyDescent="0.4">
      <c r="A8" t="s">
        <v>4</v>
      </c>
      <c r="B8" s="1">
        <v>1</v>
      </c>
      <c r="I8" t="s">
        <v>36</v>
      </c>
      <c r="J8" s="19">
        <v>120250</v>
      </c>
    </row>
    <row r="9" spans="1:10" ht="21" x14ac:dyDescent="0.4">
      <c r="A9" t="s">
        <v>6</v>
      </c>
      <c r="B9" s="1">
        <v>1</v>
      </c>
      <c r="I9" t="s">
        <v>37</v>
      </c>
      <c r="J9" s="19">
        <v>113750</v>
      </c>
    </row>
    <row r="10" spans="1:10" ht="21" x14ac:dyDescent="0.4">
      <c r="I10" t="s">
        <v>38</v>
      </c>
      <c r="J10" s="19">
        <v>115800</v>
      </c>
    </row>
    <row r="11" spans="1:10" ht="21" x14ac:dyDescent="0.4">
      <c r="A11" t="s">
        <v>8</v>
      </c>
      <c r="B11" t="s">
        <v>13</v>
      </c>
      <c r="C11" t="s">
        <v>16</v>
      </c>
      <c r="D11" t="s">
        <v>17</v>
      </c>
      <c r="E11" t="s">
        <v>18</v>
      </c>
      <c r="F11" t="s">
        <v>19</v>
      </c>
      <c r="I11" t="s">
        <v>39</v>
      </c>
      <c r="J11" s="19">
        <v>113750</v>
      </c>
    </row>
    <row r="12" spans="1:10" ht="21" x14ac:dyDescent="0.4">
      <c r="A12" t="s">
        <v>27</v>
      </c>
      <c r="B12">
        <v>150000</v>
      </c>
      <c r="C12" s="2">
        <v>0</v>
      </c>
      <c r="D12">
        <v>0</v>
      </c>
      <c r="E12">
        <v>0</v>
      </c>
      <c r="F12" t="s">
        <v>20</v>
      </c>
      <c r="I12" t="s">
        <v>40</v>
      </c>
      <c r="J12" s="19">
        <v>126700</v>
      </c>
    </row>
    <row r="13" spans="1:10" ht="21" x14ac:dyDescent="0.4">
      <c r="C13" s="2"/>
      <c r="I13" t="s">
        <v>41</v>
      </c>
      <c r="J13" s="19">
        <v>113750</v>
      </c>
    </row>
    <row r="14" spans="1:10" ht="21" x14ac:dyDescent="0.4">
      <c r="C14" s="2"/>
      <c r="I14" t="s">
        <v>42</v>
      </c>
      <c r="J14" s="19">
        <v>113750</v>
      </c>
    </row>
    <row r="15" spans="1:10" ht="21" x14ac:dyDescent="0.4">
      <c r="C15" s="2"/>
      <c r="I15" t="s">
        <v>43</v>
      </c>
      <c r="J15" s="19">
        <v>113750</v>
      </c>
    </row>
    <row r="16" spans="1:10" ht="21" x14ac:dyDescent="0.4">
      <c r="C16" s="2"/>
      <c r="I16" t="s">
        <v>44</v>
      </c>
      <c r="J16" s="19">
        <v>133700</v>
      </c>
    </row>
    <row r="17" spans="3:10" ht="21" x14ac:dyDescent="0.4">
      <c r="C17" s="2"/>
      <c r="I17" t="s">
        <v>45</v>
      </c>
      <c r="J17" s="19">
        <v>117950</v>
      </c>
    </row>
    <row r="18" spans="3:10" ht="21" x14ac:dyDescent="0.4">
      <c r="C18" s="2"/>
      <c r="I18" t="s">
        <v>46</v>
      </c>
      <c r="J18" s="19">
        <v>188500</v>
      </c>
    </row>
    <row r="19" spans="3:10" ht="21" x14ac:dyDescent="0.4">
      <c r="C19" s="2"/>
      <c r="I19" t="s">
        <v>47</v>
      </c>
      <c r="J19" s="19">
        <v>149150</v>
      </c>
    </row>
    <row r="20" spans="3:10" ht="21" x14ac:dyDescent="0.4">
      <c r="C20" s="2"/>
      <c r="I20" t="s">
        <v>48</v>
      </c>
      <c r="J20" s="19">
        <v>129250</v>
      </c>
    </row>
    <row r="21" spans="3:10" ht="21" x14ac:dyDescent="0.4">
      <c r="C21" s="2"/>
      <c r="I21" t="s">
        <v>49</v>
      </c>
      <c r="J21" s="19">
        <v>113750</v>
      </c>
    </row>
    <row r="22" spans="3:10" ht="21" x14ac:dyDescent="0.4">
      <c r="I22" t="s">
        <v>50</v>
      </c>
      <c r="J22" s="19">
        <v>113750</v>
      </c>
    </row>
    <row r="23" spans="3:10" ht="21" x14ac:dyDescent="0.4">
      <c r="I23" t="s">
        <v>51</v>
      </c>
      <c r="J23" s="19">
        <v>113750</v>
      </c>
    </row>
    <row r="24" spans="3:10" ht="21" x14ac:dyDescent="0.4">
      <c r="I24" t="s">
        <v>52</v>
      </c>
      <c r="J24" s="19">
        <v>120250</v>
      </c>
    </row>
    <row r="25" spans="3:10" ht="21" x14ac:dyDescent="0.4">
      <c r="I25" t="s">
        <v>53</v>
      </c>
      <c r="J25" s="19">
        <v>113750</v>
      </c>
    </row>
    <row r="26" spans="3:10" ht="21" x14ac:dyDescent="0.4">
      <c r="I26" t="s">
        <v>54</v>
      </c>
      <c r="J26" s="19">
        <v>113750</v>
      </c>
    </row>
    <row r="27" spans="3:10" ht="21" x14ac:dyDescent="0.4">
      <c r="I27" t="s">
        <v>55</v>
      </c>
      <c r="J27" s="19">
        <v>113750</v>
      </c>
    </row>
    <row r="28" spans="3:10" ht="21" x14ac:dyDescent="0.4">
      <c r="I28" t="s">
        <v>56</v>
      </c>
      <c r="J28" s="19">
        <v>144950</v>
      </c>
    </row>
    <row r="29" spans="3:10" ht="21" x14ac:dyDescent="0.4">
      <c r="I29" t="s">
        <v>57</v>
      </c>
      <c r="J29" s="19">
        <v>132950</v>
      </c>
    </row>
    <row r="30" spans="3:10" ht="21" x14ac:dyDescent="0.4">
      <c r="I30" t="s">
        <v>58</v>
      </c>
      <c r="J30" s="19">
        <v>131300</v>
      </c>
    </row>
    <row r="31" spans="3:10" ht="21" x14ac:dyDescent="0.4">
      <c r="I31" t="s">
        <v>59</v>
      </c>
      <c r="J31" s="19">
        <v>148900</v>
      </c>
    </row>
    <row r="32" spans="3:10" ht="21" x14ac:dyDescent="0.4">
      <c r="I32" t="s">
        <v>60</v>
      </c>
      <c r="J32" s="19">
        <v>188500</v>
      </c>
    </row>
    <row r="33" spans="9:10" ht="21" x14ac:dyDescent="0.4">
      <c r="I33" t="s">
        <v>61</v>
      </c>
      <c r="J33" s="19">
        <v>120950</v>
      </c>
    </row>
    <row r="34" spans="9:10" ht="21" x14ac:dyDescent="0.4">
      <c r="I34" t="s">
        <v>62</v>
      </c>
      <c r="J34" s="19">
        <v>113750</v>
      </c>
    </row>
    <row r="35" spans="9:10" ht="21" x14ac:dyDescent="0.4">
      <c r="I35" t="s">
        <v>63</v>
      </c>
      <c r="J35" s="19">
        <v>140050</v>
      </c>
    </row>
    <row r="36" spans="9:10" ht="21" x14ac:dyDescent="0.4">
      <c r="I36" t="s">
        <v>64</v>
      </c>
      <c r="J36" s="19">
        <v>113750</v>
      </c>
    </row>
    <row r="37" spans="9:10" ht="21" x14ac:dyDescent="0.4">
      <c r="I37" t="s">
        <v>65</v>
      </c>
      <c r="J37" s="19">
        <v>117500</v>
      </c>
    </row>
    <row r="38" spans="9:10" ht="21" x14ac:dyDescent="0.4">
      <c r="I38" t="s">
        <v>66</v>
      </c>
      <c r="J38" s="19">
        <v>130100</v>
      </c>
    </row>
    <row r="39" spans="9:10" ht="21" x14ac:dyDescent="0.4">
      <c r="I39" t="s">
        <v>67</v>
      </c>
      <c r="J39" s="19">
        <v>117950</v>
      </c>
    </row>
    <row r="40" spans="9:10" ht="21" x14ac:dyDescent="0.4">
      <c r="I40" t="s">
        <v>68</v>
      </c>
      <c r="J40" s="19">
        <v>113750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923A27-F8FB-4E54-B0D9-EE687233E1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11</vt:i4>
      </vt:variant>
    </vt:vector>
  </HeadingPairs>
  <TitlesOfParts>
    <vt:vector size="13" baseType="lpstr">
      <vt:lpstr>Covenant Needs Assessment</vt:lpstr>
      <vt:lpstr>DataSheet</vt:lpstr>
      <vt:lpstr>AllowedBlanks</vt:lpstr>
      <vt:lpstr>Appraised_Value</vt:lpstr>
      <vt:lpstr>BlankCellsAllowed</vt:lpstr>
      <vt:lpstr>Closing_Costs_as_per_URLA__line_F</vt:lpstr>
      <vt:lpstr>FullyFilledFlag</vt:lpstr>
      <vt:lpstr>Net_Closing_Costs_to_Cover</vt:lpstr>
      <vt:lpstr>Net_OS_BD_after_Seller_Credit</vt:lpstr>
      <vt:lpstr>Sales_Price</vt:lpstr>
      <vt:lpstr>UFMIPVAFF</vt:lpstr>
      <vt:lpstr>UnderIncomeLimitFlag</vt:lpstr>
      <vt:lpstr>UnderInfomeLimitFlag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Dieter</dc:creator>
  <cp:lastModifiedBy>Dietrich Schmitz</cp:lastModifiedBy>
  <cp:lastPrinted>2024-06-04T19:00:11Z</cp:lastPrinted>
  <dcterms:created xsi:type="dcterms:W3CDTF">2021-11-18T18:08:35Z</dcterms:created>
  <dcterms:modified xsi:type="dcterms:W3CDTF">2026-03-13T17:50:54Z</dcterms:modified>
</cp:coreProperties>
</file>